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0" yWindow="60" windowWidth="29040" windowHeight="16380" tabRatio="500"/>
  </bookViews>
  <sheets>
    <sheet name="researchers" sheetId="5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4" i="5" l="1"/>
  <c r="E8" i="5"/>
  <c r="E15" i="5"/>
  <c r="E43" i="5"/>
  <c r="E32" i="5"/>
  <c r="E34" i="5"/>
  <c r="E36" i="5"/>
  <c r="E20" i="5"/>
  <c r="E3" i="5"/>
  <c r="E21" i="5"/>
  <c r="E19" i="5"/>
  <c r="E4" i="5"/>
  <c r="E39" i="5"/>
  <c r="E17" i="5"/>
  <c r="E42" i="5"/>
  <c r="E13" i="5"/>
  <c r="E23" i="5"/>
  <c r="E25" i="5"/>
  <c r="E6" i="5"/>
  <c r="E12" i="5"/>
  <c r="E2" i="5"/>
  <c r="E28" i="5"/>
  <c r="E29" i="5"/>
  <c r="E22" i="5"/>
  <c r="E9" i="5"/>
  <c r="E30" i="5"/>
  <c r="E40" i="5"/>
  <c r="E41" i="5"/>
  <c r="E10" i="5"/>
  <c r="E7" i="5"/>
  <c r="E27" i="5"/>
  <c r="E18" i="5"/>
  <c r="E38" i="5"/>
  <c r="E31" i="5"/>
  <c r="E24" i="5"/>
  <c r="E16" i="5"/>
  <c r="E26" i="5"/>
  <c r="E5" i="5"/>
  <c r="E11" i="5"/>
  <c r="E33" i="5"/>
  <c r="E35" i="5"/>
  <c r="E37" i="5"/>
  <c r="E14" i="5"/>
  <c r="G44" i="5"/>
  <c r="G8" i="5"/>
  <c r="G15" i="5"/>
  <c r="G43" i="5"/>
  <c r="G32" i="5"/>
  <c r="G34" i="5"/>
  <c r="G36" i="5"/>
  <c r="G20" i="5"/>
  <c r="G3" i="5"/>
  <c r="G21" i="5"/>
  <c r="G4" i="5"/>
  <c r="G39" i="5"/>
  <c r="G17" i="5"/>
  <c r="G42" i="5"/>
  <c r="G13" i="5"/>
  <c r="G23" i="5"/>
  <c r="G25" i="5"/>
  <c r="G6" i="5"/>
  <c r="G12" i="5"/>
  <c r="G2" i="5"/>
  <c r="G28" i="5"/>
  <c r="G29" i="5"/>
  <c r="G22" i="5"/>
  <c r="G9" i="5"/>
  <c r="G30" i="5"/>
  <c r="G40" i="5"/>
  <c r="G41" i="5"/>
  <c r="G10" i="5"/>
  <c r="G7" i="5"/>
  <c r="G27" i="5"/>
  <c r="G18" i="5"/>
  <c r="G38" i="5"/>
  <c r="G31" i="5"/>
  <c r="G24" i="5"/>
  <c r="G16" i="5"/>
  <c r="G26" i="5"/>
  <c r="G5" i="5"/>
  <c r="G11" i="5"/>
  <c r="G33" i="5"/>
  <c r="G35" i="5"/>
  <c r="G37" i="5"/>
  <c r="G14" i="5"/>
  <c r="L37" i="5"/>
  <c r="J37" i="5"/>
  <c r="H37" i="5"/>
  <c r="M37" i="5"/>
  <c r="O37" i="5"/>
  <c r="L33" i="5"/>
  <c r="J33" i="5"/>
  <c r="H33" i="5"/>
  <c r="M33" i="5"/>
  <c r="O33" i="5"/>
  <c r="L44" i="5"/>
  <c r="J44" i="5"/>
  <c r="H44" i="5"/>
  <c r="M44" i="5"/>
  <c r="O44" i="5"/>
  <c r="L42" i="5"/>
  <c r="J42" i="5"/>
  <c r="H42" i="5"/>
  <c r="M42" i="5"/>
  <c r="O42" i="5"/>
  <c r="L35" i="5"/>
  <c r="J35" i="5"/>
  <c r="H35" i="5"/>
  <c r="M35" i="5"/>
  <c r="O35" i="5"/>
  <c r="L43" i="5"/>
  <c r="J43" i="5"/>
  <c r="H43" i="5"/>
  <c r="M43" i="5"/>
  <c r="O43" i="5"/>
  <c r="L40" i="5"/>
  <c r="J40" i="5"/>
  <c r="H40" i="5"/>
  <c r="M40" i="5"/>
  <c r="O40" i="5"/>
  <c r="L39" i="5"/>
  <c r="J39" i="5"/>
  <c r="H39" i="5"/>
  <c r="M39" i="5"/>
  <c r="O39" i="5"/>
  <c r="L27" i="5"/>
  <c r="J27" i="5"/>
  <c r="H27" i="5"/>
  <c r="M27" i="5"/>
  <c r="O27" i="5"/>
  <c r="L31" i="5"/>
  <c r="J31" i="5"/>
  <c r="H31" i="5"/>
  <c r="M31" i="5"/>
  <c r="O31" i="5"/>
  <c r="L38" i="5"/>
  <c r="J38" i="5"/>
  <c r="H38" i="5"/>
  <c r="M38" i="5"/>
  <c r="O38" i="5"/>
  <c r="L41" i="5"/>
  <c r="J41" i="5"/>
  <c r="H41" i="5"/>
  <c r="M41" i="5"/>
  <c r="O41" i="5"/>
  <c r="L32" i="5"/>
  <c r="J32" i="5"/>
  <c r="H32" i="5"/>
  <c r="M32" i="5"/>
  <c r="O32" i="5"/>
  <c r="L24" i="5"/>
  <c r="J24" i="5"/>
  <c r="H24" i="5"/>
  <c r="M24" i="5"/>
  <c r="O24" i="5"/>
  <c r="L34" i="5"/>
  <c r="J34" i="5"/>
  <c r="H34" i="5"/>
  <c r="M34" i="5"/>
  <c r="O34" i="5"/>
  <c r="L25" i="5"/>
  <c r="J25" i="5"/>
  <c r="H25" i="5"/>
  <c r="M25" i="5"/>
  <c r="O25" i="5"/>
  <c r="L20" i="5"/>
  <c r="J20" i="5"/>
  <c r="H20" i="5"/>
  <c r="M20" i="5"/>
  <c r="O20" i="5"/>
  <c r="L22" i="5"/>
  <c r="J22" i="5"/>
  <c r="H22" i="5"/>
  <c r="M22" i="5"/>
  <c r="O22" i="5"/>
  <c r="L17" i="5"/>
  <c r="J17" i="5"/>
  <c r="H17" i="5"/>
  <c r="M17" i="5"/>
  <c r="O17" i="5"/>
  <c r="L2" i="5"/>
  <c r="J2" i="5"/>
  <c r="H2" i="5"/>
  <c r="M2" i="5"/>
  <c r="O2" i="5"/>
  <c r="L29" i="5"/>
  <c r="J29" i="5"/>
  <c r="H29" i="5"/>
  <c r="M29" i="5"/>
  <c r="O29" i="5"/>
  <c r="L28" i="5"/>
  <c r="J28" i="5"/>
  <c r="H28" i="5"/>
  <c r="M28" i="5"/>
  <c r="O28" i="5"/>
  <c r="L13" i="5"/>
  <c r="J13" i="5"/>
  <c r="H13" i="5"/>
  <c r="M13" i="5"/>
  <c r="O13" i="5"/>
  <c r="L19" i="5"/>
  <c r="J19" i="5"/>
  <c r="H19" i="5"/>
  <c r="M19" i="5"/>
  <c r="O19" i="5"/>
  <c r="L14" i="5"/>
  <c r="J14" i="5"/>
  <c r="H14" i="5"/>
  <c r="M14" i="5"/>
  <c r="O14" i="5"/>
  <c r="L18" i="5"/>
  <c r="J18" i="5"/>
  <c r="H18" i="5"/>
  <c r="M18" i="5"/>
  <c r="O18" i="5"/>
  <c r="L26" i="5"/>
  <c r="J26" i="5"/>
  <c r="H26" i="5"/>
  <c r="M26" i="5"/>
  <c r="O26" i="5"/>
  <c r="L23" i="5"/>
  <c r="J23" i="5"/>
  <c r="H23" i="5"/>
  <c r="M23" i="5"/>
  <c r="O23" i="5"/>
  <c r="L7" i="5"/>
  <c r="J7" i="5"/>
  <c r="H7" i="5"/>
  <c r="M7" i="5"/>
  <c r="O7" i="5"/>
  <c r="L11" i="5"/>
  <c r="J11" i="5"/>
  <c r="H11" i="5"/>
  <c r="M11" i="5"/>
  <c r="O11" i="5"/>
  <c r="L5" i="5"/>
  <c r="J5" i="5"/>
  <c r="H5" i="5"/>
  <c r="M5" i="5"/>
  <c r="O5" i="5"/>
  <c r="L8" i="5"/>
  <c r="J8" i="5"/>
  <c r="H8" i="5"/>
  <c r="M8" i="5"/>
  <c r="O8" i="5"/>
  <c r="L21" i="5"/>
  <c r="J21" i="5"/>
  <c r="H21" i="5"/>
  <c r="M21" i="5"/>
  <c r="O21" i="5"/>
  <c r="L4" i="5"/>
  <c r="J4" i="5"/>
  <c r="H4" i="5"/>
  <c r="M4" i="5"/>
  <c r="O4" i="5"/>
  <c r="L12" i="5"/>
  <c r="J12" i="5"/>
  <c r="H12" i="5"/>
  <c r="M12" i="5"/>
  <c r="O12" i="5"/>
  <c r="L10" i="5"/>
  <c r="J10" i="5"/>
  <c r="H10" i="5"/>
  <c r="M10" i="5"/>
  <c r="O10" i="5"/>
  <c r="L16" i="5"/>
  <c r="J16" i="5"/>
  <c r="H16" i="5"/>
  <c r="M16" i="5"/>
  <c r="O16" i="5"/>
  <c r="L30" i="5"/>
  <c r="J30" i="5"/>
  <c r="H30" i="5"/>
  <c r="M30" i="5"/>
  <c r="O30" i="5"/>
  <c r="L15" i="5"/>
  <c r="J15" i="5"/>
  <c r="H15" i="5"/>
  <c r="M15" i="5"/>
  <c r="O15" i="5"/>
  <c r="L3" i="5"/>
  <c r="J3" i="5"/>
  <c r="H3" i="5"/>
  <c r="M3" i="5"/>
  <c r="O3" i="5"/>
  <c r="L36" i="5"/>
  <c r="J36" i="5"/>
  <c r="H36" i="5"/>
  <c r="M36" i="5"/>
  <c r="O36" i="5"/>
  <c r="L9" i="5"/>
  <c r="J9" i="5"/>
  <c r="H9" i="5"/>
  <c r="M9" i="5"/>
  <c r="O9" i="5"/>
  <c r="L6" i="5"/>
  <c r="J6" i="5"/>
  <c r="H6" i="5"/>
  <c r="M6" i="5"/>
  <c r="O6" i="5"/>
</calcChain>
</file>

<file path=xl/sharedStrings.xml><?xml version="1.0" encoding="utf-8"?>
<sst xmlns="http://schemas.openxmlformats.org/spreadsheetml/2006/main" count="61" uniqueCount="60">
  <si>
    <t>Country</t>
  </si>
  <si>
    <t>Turkey</t>
  </si>
  <si>
    <t>EU (28 countries)</t>
  </si>
  <si>
    <t>Belgium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</si>
  <si>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</si>
  <si>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</si>
  <si>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</si>
  <si>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</si>
  <si>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</si>
  <si>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</si>
  <si>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</si>
  <si>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</si>
  <si>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</si>
  <si>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</si>
  <si>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</si>
  <si>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</si>
  <si>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</si>
  <si>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</si>
  <si>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</si>
  <si>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</si>
  <si>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</si>
  <si>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</si>
  <si>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</si>
  <si>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</si>
  <si>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</si>
  <si>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</si>
  <si>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</si>
  <si>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</si>
  <si>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</si>
  <si>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</si>
  <si>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</si>
  <si>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Iceland</t>
  </si>
  <si>
    <t>Norway</t>
  </si>
  <si>
    <t>Switzerland</t>
  </si>
  <si>
    <t>Montenegro</t>
  </si>
  <si>
    <t>Former Yugoslav Republic of Macedonia, the</t>
  </si>
  <si>
    <t>Albania</t>
  </si>
  <si>
    <t>Serbia</t>
  </si>
  <si>
    <t>Bosnia and Herzegovina</t>
  </si>
  <si>
    <t>Ukraine</t>
  </si>
  <si>
    <t>Georgia</t>
  </si>
  <si>
    <t>H2020 applications</t>
  </si>
  <si>
    <t>Israel</t>
  </si>
  <si>
    <t>Tunisia</t>
  </si>
  <si>
    <t>Researchers per million habitants</t>
  </si>
  <si>
    <t>Applications to H2020 per researchers</t>
  </si>
  <si>
    <t>Mainlisted applications</t>
  </si>
  <si>
    <t>Mainlisted applications over applications</t>
  </si>
  <si>
    <t>Mainlisted applications per million habitants</t>
  </si>
  <si>
    <t>Moldova</t>
  </si>
  <si>
    <t>Average requsted EU contribution per mainlisted application (euro)</t>
  </si>
  <si>
    <t>EU contribution per  habitant (euro)</t>
  </si>
  <si>
    <r>
      <rPr>
        <sz val="16"/>
        <color theme="0"/>
        <rFont val="Calibri"/>
        <family val="2"/>
        <scheme val="minor"/>
      </rPr>
      <t>Population 2014</t>
    </r>
    <r>
      <rPr>
        <sz val="12"/>
        <color theme="0"/>
        <rFont val="Calibri"/>
        <family val="2"/>
        <scheme val="minor"/>
      </rPr>
      <t xml:space="preserve"> (Armenia 2015, CH 2012, IL and TN 2016 from UIS) EUROSTAT</t>
    </r>
  </si>
  <si>
    <t>* No data on researchers FTE for Armenia and Faroe Islands</t>
  </si>
  <si>
    <r>
      <rPr>
        <sz val="16"/>
        <color theme="0"/>
        <rFont val="Calibri"/>
        <family val="2"/>
        <scheme val="minor"/>
      </rPr>
      <t>Total researchers (FTE)*</t>
    </r>
    <r>
      <rPr>
        <sz val="12"/>
        <color theme="0"/>
        <rFont val="Calibri"/>
        <family val="2"/>
        <scheme val="minor"/>
      </rPr>
      <t>, all sectors 2014 (2012 for CH) EUROSTAT; UIS: AL from 2008, IL 2012, UA 2014, Georgia 2014, Iceland 2013, TN 2014</t>
    </r>
  </si>
  <si>
    <t>Publications in 2015 (2008 for Albania) (SCOPUS)</t>
  </si>
  <si>
    <t>Patents per 1000 researchers</t>
  </si>
  <si>
    <t>Publications per 1000 researchers</t>
  </si>
  <si>
    <t>-</t>
  </si>
  <si>
    <t>Patents 2015 (by applicant's origin, direct and PCT national phase entries, WIPO) (2008 for Albania)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</si>
</sst>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scheme val="minor"/>
    </font>
    <font>
      <sz val="14"/>
      <color theme="0"/>
      <name val="Calibri"/>
      <scheme val="minor"/>
    </font>
    <font>
      <sz val="14"/>
      <name val="Calibri"/>
      <scheme val="minor"/>
    </font>
    <font>
      <sz val="16"/>
      <color theme="1"/>
      <name val="Calibri"/>
      <family val="2"/>
      <scheme val="minor"/>
    </font>
    <font>
      <sz val="16"/>
      <name val="Calibri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3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4" borderId="0" xfId="0" applyFont="1" applyFill="1"/>
    <xf numFmtId="0" fontId="0" fillId="2" borderId="0" xfId="0" applyFill="1"/>
    <xf numFmtId="3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2" fontId="4" fillId="0" borderId="0" xfId="0" applyNumberFormat="1" applyFont="1"/>
    <xf numFmtId="0" fontId="4" fillId="0" borderId="0" xfId="0" applyFont="1" applyAlignment="1">
      <alignment horizontal="right"/>
    </xf>
    <xf numFmtId="3" fontId="5" fillId="4" borderId="0" xfId="0" applyNumberFormat="1" applyFont="1" applyFill="1"/>
    <xf numFmtId="0" fontId="5" fillId="4" borderId="0" xfId="0" applyFont="1" applyFill="1"/>
    <xf numFmtId="164" fontId="5" fillId="4" borderId="0" xfId="0" applyNumberFormat="1" applyFont="1" applyFill="1"/>
    <xf numFmtId="2" fontId="5" fillId="4" borderId="0" xfId="0" applyNumberFormat="1" applyFont="1" applyFill="1"/>
    <xf numFmtId="164" fontId="4" fillId="3" borderId="0" xfId="0" applyNumberFormat="1" applyFont="1" applyFill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2" fontId="4" fillId="0" borderId="0" xfId="0" applyNumberFormat="1" applyFont="1" applyFill="1"/>
    <xf numFmtId="3" fontId="10" fillId="4" borderId="0" xfId="0" applyNumberFormat="1" applyFont="1" applyFill="1"/>
    <xf numFmtId="3" fontId="9" fillId="0" borderId="0" xfId="0" applyNumberFormat="1" applyFont="1"/>
    <xf numFmtId="0" fontId="9" fillId="0" borderId="0" xfId="0" applyFont="1"/>
    <xf numFmtId="0" fontId="10" fillId="4" borderId="0" xfId="0" applyFont="1" applyFill="1"/>
    <xf numFmtId="164" fontId="4" fillId="0" borderId="0" xfId="0" applyNumberFormat="1" applyFont="1" applyFill="1"/>
    <xf numFmtId="164" fontId="4" fillId="5" borderId="0" xfId="0" applyNumberFormat="1" applyFont="1" applyFill="1"/>
    <xf numFmtId="2" fontId="4" fillId="5" borderId="0" xfId="0" applyNumberFormat="1" applyFont="1" applyFill="1"/>
    <xf numFmtId="2" fontId="4" fillId="6" borderId="0" xfId="0" applyNumberFormat="1" applyFont="1" applyFill="1"/>
    <xf numFmtId="164" fontId="13" fillId="0" borderId="0" xfId="0" applyNumberFormat="1" applyFont="1" applyFill="1"/>
    <xf numFmtId="2" fontId="6" fillId="6" borderId="0" xfId="0" applyNumberFormat="1" applyFont="1" applyFill="1"/>
    <xf numFmtId="0" fontId="13" fillId="0" borderId="0" xfId="0" applyFont="1" applyFill="1"/>
    <xf numFmtId="0" fontId="8" fillId="7" borderId="0" xfId="0" applyFont="1" applyFill="1" applyAlignment="1">
      <alignment wrapText="1"/>
    </xf>
    <xf numFmtId="0" fontId="8" fillId="8" borderId="0" xfId="0" applyFont="1" applyFill="1" applyAlignment="1">
      <alignment wrapText="1"/>
    </xf>
    <xf numFmtId="0" fontId="12" fillId="8" borderId="0" xfId="0" applyFont="1" applyFill="1" applyAlignment="1">
      <alignment wrapText="1"/>
    </xf>
    <xf numFmtId="1" fontId="4" fillId="0" borderId="0" xfId="0" applyNumberFormat="1" applyFont="1" applyAlignment="1">
      <alignment horizontal="right"/>
    </xf>
    <xf numFmtId="1" fontId="4" fillId="0" borderId="0" xfId="0" applyNumberFormat="1" applyFont="1"/>
    <xf numFmtId="1" fontId="5" fillId="4" borderId="0" xfId="0" applyNumberFormat="1" applyFont="1" applyFill="1"/>
    <xf numFmtId="1" fontId="10" fillId="4" borderId="0" xfId="0" applyNumberFormat="1" applyFont="1" applyFill="1"/>
    <xf numFmtId="0" fontId="10" fillId="9" borderId="0" xfId="0" applyFont="1" applyFill="1" applyAlignment="1">
      <alignment wrapText="1"/>
    </xf>
    <xf numFmtId="0" fontId="0" fillId="0" borderId="0" xfId="0" applyFill="1"/>
    <xf numFmtId="3" fontId="9" fillId="5" borderId="0" xfId="0" applyNumberFormat="1" applyFont="1" applyFill="1"/>
    <xf numFmtId="3" fontId="9" fillId="10" borderId="0" xfId="0" applyNumberFormat="1" applyFont="1" applyFill="1"/>
    <xf numFmtId="164" fontId="4" fillId="10" borderId="0" xfId="0" applyNumberFormat="1" applyFont="1" applyFill="1"/>
    <xf numFmtId="2" fontId="4" fillId="10" borderId="0" xfId="0" applyNumberFormat="1" applyFont="1" applyFill="1"/>
  </cellXfs>
  <cellStyles count="1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Normal" xfId="0" builtinId="0"/>
  </cellStyles>
  <dxfs count="15"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" formatCode="#,##0"/>
    </dxf>
    <dxf>
      <alignment horizontal="general" vertical="bottom" textRotation="0" wrapText="1" indent="0" justifyLastLine="0" shrinkToFit="0" readingOrder="0"/>
    </dxf>
  </dxfs>
  <tableStyles count="0" defaultTableStyle="TableStyleMedium9" defaultPivotStyle="PivotStyleMedium4"/>
  <colors>
    <mruColors>
      <color rgb="FF00CC00"/>
      <color rgb="FFFF66CC"/>
      <color rgb="FF00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452" displayName="Table1452" ref="A1:O44" totalsRowShown="0" headerRowDxfId="14">
  <autoFilter ref="A1:O44"/>
  <sortState ref="A2:O44">
    <sortCondition descending="1" ref="H1:H44"/>
  </sortState>
  <tableColumns count="15">
    <tableColumn id="1" name="Country"/>
    <tableColumn id="2" name="Population 2014 (Armenia 2015, CH 2012, IL and TN 2016 from UIS) EUROSTAT" dataDxfId="13"/>
    <tableColumn id="3" name="Total researchers (FTE)*, all sectors 2014 (2012 for CH) EUROSTAT; UIS: AL from 2008, IL 2012, UA 2014, Georgia 2014, Iceland 2013, TN 2014" dataDxfId="12"/>
    <tableColumn id="12" name="Publications in 2015 (2008 for Albania) (SCOPUS)" dataDxfId="11"/>
    <tableColumn id="13" name="Publications per 1000 researchers" dataDxfId="10">
      <calculatedColumnFormula>Table1452[[#This Row],[Publications in 2015 (2008 for Albania) (SCOPUS)]]/Table1452[[#This Row],[Total researchers (FTE)*, all sectors 2014 (2012 for CH) EUROSTAT; UIS: AL from 2008, IL 2012, UA 2014, Georgia 2014, Iceland 2013, TN 2014]]*1000</calculatedColumnFormula>
    </tableColumn>
    <tableColumn id="14" name="Patents 2015 (by applicant's origin, direct and PCT national phase entries, WIPO) (2008 for Albania)" dataDxfId="9"/>
    <tableColumn id="15" name="Patents per 1000 researchers" dataDxfId="8">
      <calculatedColumnFormula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calculatedColumnFormula>
    </tableColumn>
    <tableColumn id="4" name="Researchers per million habitants" dataDxfId="7">
      <calculatedColumnFormula>(C2/B2)*1000000</calculatedColumnFormula>
    </tableColumn>
    <tableColumn id="5" name="H2020 applications" dataDxfId="6"/>
    <tableColumn id="6" name="Applications to H2020 per researchers" dataDxfId="5">
      <calculatedColumnFormula>I2/C2</calculatedColumnFormula>
    </tableColumn>
    <tableColumn id="7" name="Mainlisted applications" dataDxfId="4"/>
    <tableColumn id="8" name="Mainlisted applications over applications" dataDxfId="3">
      <calculatedColumnFormula>K2/I2</calculatedColumnFormula>
    </tableColumn>
    <tableColumn id="9" name="Mainlisted applications per million habitants" dataDxfId="2">
      <calculatedColumnFormula>L2*J2*H2</calculatedColumnFormula>
    </tableColumn>
    <tableColumn id="10" name="Average requsted EU contribution per mainlisted application (euro)" dataDxfId="1"/>
    <tableColumn id="11" name="EU contribution per  habitant (euro)" dataDxfId="0">
      <calculatedColumnFormula>ROUND(Table1452[[#This Row],[Average requsted EU contribution per mainlisted application (euro)]]*Table1452[[#This Row],[Mainlisted applications per million habitants]]/1000000,1)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47"/>
  <sheetViews>
    <sheetView tabSelected="1"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7" sqref="N7"/>
    </sheetView>
  </sheetViews>
  <sheetFormatPr defaultRowHeight="15.75" x14ac:dyDescent="0.25"/>
  <cols>
    <col min="1" max="1" width="12.75" customWidth="1"/>
    <col min="2" max="5" width="19.75" customWidth="1"/>
    <col min="6" max="6" width="22.875" customWidth="1"/>
    <col min="7" max="15" width="19.625" customWidth="1"/>
    <col min="16" max="17" width="6.25" customWidth="1"/>
  </cols>
  <sheetData>
    <row r="1" spans="1:15" ht="133.5" customHeight="1" x14ac:dyDescent="0.35">
      <c r="A1" t="s">
        <v>0</v>
      </c>
      <c r="B1" s="13" t="s">
        <v>52</v>
      </c>
      <c r="C1" s="13" t="s">
        <v>54</v>
      </c>
      <c r="D1" s="34" t="s">
        <v>55</v>
      </c>
      <c r="E1" s="34" t="s">
        <v>57</v>
      </c>
      <c r="F1" s="34" t="s">
        <v>59</v>
      </c>
      <c r="G1" s="34" t="s">
        <v>56</v>
      </c>
      <c r="H1" s="27" t="s">
        <v>44</v>
      </c>
      <c r="I1" s="14" t="s">
        <v>41</v>
      </c>
      <c r="J1" s="27" t="s">
        <v>45</v>
      </c>
      <c r="K1" s="14" t="s">
        <v>46</v>
      </c>
      <c r="L1" s="27" t="s">
        <v>47</v>
      </c>
      <c r="M1" s="28" t="s">
        <v>48</v>
      </c>
      <c r="N1" s="14" t="s">
        <v>50</v>
      </c>
      <c r="O1" s="29" t="s">
        <v>51</v>
      </c>
    </row>
    <row r="2" spans="1:15" ht="18.75" x14ac:dyDescent="0.3">
      <c r="A2" s="35" t="s">
        <v>42</v>
      </c>
      <c r="B2" s="3">
        <v>8192000</v>
      </c>
      <c r="C2" s="4">
        <v>63521</v>
      </c>
      <c r="D2" s="4">
        <v>19746</v>
      </c>
      <c r="E2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310.85782654555186</v>
      </c>
      <c r="F2" s="31">
        <v>14470</v>
      </c>
      <c r="G2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227.79868075124762</v>
      </c>
      <c r="H2" s="5">
        <f>(C2/B2)*1000000</f>
        <v>7754.0283203125</v>
      </c>
      <c r="I2" s="4">
        <v>5313</v>
      </c>
      <c r="J2" s="15">
        <f>I2/C2</f>
        <v>8.3641630326978481E-2</v>
      </c>
      <c r="K2" s="4">
        <v>677</v>
      </c>
      <c r="L2" s="15">
        <f>K2/I2</f>
        <v>0.1274233013363448</v>
      </c>
      <c r="M2" s="20">
        <f>L2*J2*H2</f>
        <v>82.6416015625</v>
      </c>
      <c r="N2" s="17">
        <v>616242</v>
      </c>
      <c r="O2" s="18">
        <f>ROUND(Table1452[[#This Row],[Average requsted EU contribution per mainlisted application (euro)]]*Table1452[[#This Row],[Mainlisted applications per million habitants]]/1000000,1)</f>
        <v>50.9</v>
      </c>
    </row>
    <row r="3" spans="1:15" ht="18.75" x14ac:dyDescent="0.3">
      <c r="A3" t="s">
        <v>6</v>
      </c>
      <c r="B3" s="3">
        <v>5627235</v>
      </c>
      <c r="C3" s="4">
        <v>41431</v>
      </c>
      <c r="D3" s="4">
        <v>25872</v>
      </c>
      <c r="E3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624.45994545147357</v>
      </c>
      <c r="F3" s="31">
        <v>12195</v>
      </c>
      <c r="G3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294.34481426950833</v>
      </c>
      <c r="H3" s="5">
        <f>(C3/B3)*1000000</f>
        <v>7362.5857103888502</v>
      </c>
      <c r="I3" s="4">
        <v>9055</v>
      </c>
      <c r="J3" s="6">
        <f>I3/C3</f>
        <v>0.21855615360478869</v>
      </c>
      <c r="K3" s="4">
        <v>1332</v>
      </c>
      <c r="L3" s="6">
        <f>K3/I3</f>
        <v>0.14710104914411928</v>
      </c>
      <c r="M3" s="5">
        <f>L3*J3*H3</f>
        <v>236.70594883632904</v>
      </c>
      <c r="N3" s="17">
        <v>412684</v>
      </c>
      <c r="O3" s="18">
        <f>ROUND(Table1452[[#This Row],[Average requsted EU contribution per mainlisted application (euro)]]*Table1452[[#This Row],[Mainlisted applications per million habitants]]/1000000,1)</f>
        <v>97.7</v>
      </c>
    </row>
    <row r="4" spans="1:15" ht="18.75" x14ac:dyDescent="0.3">
      <c r="A4" t="s">
        <v>28</v>
      </c>
      <c r="B4" s="3">
        <v>5451270</v>
      </c>
      <c r="C4" s="4">
        <v>38281</v>
      </c>
      <c r="D4" s="4">
        <v>19547</v>
      </c>
      <c r="E4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510.61884485776233</v>
      </c>
      <c r="F4" s="31">
        <v>13172</v>
      </c>
      <c r="G4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344.08714505890651</v>
      </c>
      <c r="H4" s="5">
        <f>(C4/B4)*1000000</f>
        <v>7022.4002847042984</v>
      </c>
      <c r="I4" s="4">
        <v>8588</v>
      </c>
      <c r="J4" s="6">
        <f>I4/C4</f>
        <v>0.22434105692118805</v>
      </c>
      <c r="K4" s="4">
        <v>1135</v>
      </c>
      <c r="L4" s="6">
        <f>K4/I4</f>
        <v>0.13216115510013973</v>
      </c>
      <c r="M4" s="5">
        <f>L4*J4*H4</f>
        <v>208.20836245498757</v>
      </c>
      <c r="N4" s="17">
        <v>393802</v>
      </c>
      <c r="O4" s="18">
        <f>ROUND(Table1452[[#This Row],[Average requsted EU contribution per mainlisted application (euro)]]*Table1452[[#This Row],[Mainlisted applications per million habitants]]/1000000,1)</f>
        <v>82</v>
      </c>
    </row>
    <row r="5" spans="1:15" ht="18.75" x14ac:dyDescent="0.3">
      <c r="A5" t="s">
        <v>29</v>
      </c>
      <c r="B5" s="3">
        <v>9644864</v>
      </c>
      <c r="C5" s="4">
        <v>66643</v>
      </c>
      <c r="D5" s="4">
        <v>38782</v>
      </c>
      <c r="E5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581.93658748855853</v>
      </c>
      <c r="F5" s="31">
        <v>24345</v>
      </c>
      <c r="G5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365.30468316252268</v>
      </c>
      <c r="H5" s="5">
        <f>(C5/B5)*1000000</f>
        <v>6909.6878919184346</v>
      </c>
      <c r="I5" s="4">
        <v>11433</v>
      </c>
      <c r="J5" s="6">
        <f>I5/C5</f>
        <v>0.17155590234533261</v>
      </c>
      <c r="K5" s="4">
        <v>1745</v>
      </c>
      <c r="L5" s="6">
        <f>K5/I5</f>
        <v>0.15262835651185166</v>
      </c>
      <c r="M5" s="5">
        <f>L5*J5*H5</f>
        <v>180.92530905567983</v>
      </c>
      <c r="N5" s="17">
        <v>445723</v>
      </c>
      <c r="O5" s="18">
        <f>ROUND(Table1452[[#This Row],[Average requsted EU contribution per mainlisted application (euro)]]*Table1452[[#This Row],[Mainlisted applications per million habitants]]/1000000,1)</f>
        <v>80.599999999999994</v>
      </c>
    </row>
    <row r="6" spans="1:15" ht="18.75" x14ac:dyDescent="0.3">
      <c r="A6" s="35" t="s">
        <v>31</v>
      </c>
      <c r="B6" s="3">
        <v>325671</v>
      </c>
      <c r="C6" s="7">
        <v>1950</v>
      </c>
      <c r="D6" s="7">
        <v>1465</v>
      </c>
      <c r="E6" s="30">
        <f>Table1452[[#This Row],[Publications in 2015 (2008 for Albania) (SCOPUS)]]/Table1452[[#This Row],[Total researchers (FTE)*, all sectors 2014 (2012 for CH) EUROSTAT; UIS: AL from 2008, IL 2012, UA 2014, Georgia 2014, Iceland 2013, TN 2014]]*1000</f>
        <v>751.28205128205127</v>
      </c>
      <c r="F6" s="30">
        <v>263</v>
      </c>
      <c r="G6" s="30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134.87179487179486</v>
      </c>
      <c r="H6" s="5">
        <f>(C6/B6)*1000000</f>
        <v>5987.6378308169906</v>
      </c>
      <c r="I6" s="4">
        <v>639</v>
      </c>
      <c r="J6" s="6">
        <f>I6/C6</f>
        <v>0.32769230769230767</v>
      </c>
      <c r="K6" s="4">
        <v>123</v>
      </c>
      <c r="L6" s="6">
        <f>K6/I6</f>
        <v>0.19248826291079812</v>
      </c>
      <c r="M6" s="5">
        <f>L6*J6*H6</f>
        <v>377.68177086691782</v>
      </c>
      <c r="N6" s="17">
        <v>370650</v>
      </c>
      <c r="O6" s="18">
        <f>ROUND(Table1452[[#This Row],[Average requsted EU contribution per mainlisted application (euro)]]*Table1452[[#This Row],[Mainlisted applications per million habitants]]/1000000,1)</f>
        <v>140</v>
      </c>
    </row>
    <row r="7" spans="1:15" ht="18.75" x14ac:dyDescent="0.3">
      <c r="A7" s="35" t="s">
        <v>32</v>
      </c>
      <c r="B7" s="3">
        <v>5107970</v>
      </c>
      <c r="C7" s="4">
        <v>29237</v>
      </c>
      <c r="D7" s="4">
        <v>19559</v>
      </c>
      <c r="E7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668.98108561069876</v>
      </c>
      <c r="F7" s="31">
        <v>5703</v>
      </c>
      <c r="G7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195.06105277559257</v>
      </c>
      <c r="H7" s="5">
        <f>(C7/B7)*1000000</f>
        <v>5723.8002572450505</v>
      </c>
      <c r="I7" s="4">
        <v>5850</v>
      </c>
      <c r="J7" s="15">
        <f>I7/C7</f>
        <v>0.20008892841262785</v>
      </c>
      <c r="K7" s="4">
        <v>898</v>
      </c>
      <c r="L7" s="6">
        <f>K7/I7</f>
        <v>0.15350427350427351</v>
      </c>
      <c r="M7" s="5">
        <f>L7*J7*H7</f>
        <v>175.80369500995505</v>
      </c>
      <c r="N7" s="17">
        <v>458519</v>
      </c>
      <c r="O7" s="18">
        <f>ROUND(Table1452[[#This Row],[Average requsted EU contribution per mainlisted application (euro)]]*Table1452[[#This Row],[Mainlisted applications per million habitants]]/1000000,1)</f>
        <v>80.599999999999994</v>
      </c>
    </row>
    <row r="8" spans="1:15" ht="18.75" x14ac:dyDescent="0.3">
      <c r="A8" t="s">
        <v>22</v>
      </c>
      <c r="B8" s="3">
        <v>8506889</v>
      </c>
      <c r="C8" s="4">
        <v>41595</v>
      </c>
      <c r="D8" s="4">
        <v>23763</v>
      </c>
      <c r="E8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571.29462675802381</v>
      </c>
      <c r="F8" s="31">
        <v>14009</v>
      </c>
      <c r="G8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336.79528789517968</v>
      </c>
      <c r="H8" s="5">
        <f>(C8/B8)*1000000</f>
        <v>4889.5665618770854</v>
      </c>
      <c r="I8" s="4">
        <v>9701</v>
      </c>
      <c r="J8" s="6">
        <f>I8/C8</f>
        <v>0.23322514725327564</v>
      </c>
      <c r="K8" s="4">
        <v>1614</v>
      </c>
      <c r="L8" s="6">
        <f>K8/I8</f>
        <v>0.16637460055664363</v>
      </c>
      <c r="M8" s="5">
        <f>L8*J8*H8</f>
        <v>189.72858350449849</v>
      </c>
      <c r="N8" s="17">
        <v>397719</v>
      </c>
      <c r="O8" s="18">
        <f>ROUND(Table1452[[#This Row],[Average requsted EU contribution per mainlisted application (euro)]]*Table1452[[#This Row],[Mainlisted applications per million habitants]]/1000000,1)</f>
        <v>75.5</v>
      </c>
    </row>
    <row r="9" spans="1:15" ht="18.75" x14ac:dyDescent="0.3">
      <c r="A9" t="s">
        <v>18</v>
      </c>
      <c r="B9" s="3">
        <v>549680</v>
      </c>
      <c r="C9" s="4">
        <v>2629</v>
      </c>
      <c r="D9" s="4">
        <v>1766</v>
      </c>
      <c r="E9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671.73830353746666</v>
      </c>
      <c r="F9" s="31">
        <v>2776</v>
      </c>
      <c r="G9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1055.9147965005707</v>
      </c>
      <c r="H9" s="5">
        <f>(C9/B9)*1000000</f>
        <v>4782.7827099403294</v>
      </c>
      <c r="I9" s="4">
        <v>1073</v>
      </c>
      <c r="J9" s="6">
        <f>I9/C9</f>
        <v>0.40813997717763406</v>
      </c>
      <c r="K9" s="4">
        <v>174</v>
      </c>
      <c r="L9" s="6">
        <f>K9/I9</f>
        <v>0.16216216216216217</v>
      </c>
      <c r="M9" s="5">
        <f>L9*J9*H9</f>
        <v>316.54780963469659</v>
      </c>
      <c r="N9" s="17">
        <v>320152</v>
      </c>
      <c r="O9" s="18">
        <f>ROUND(Table1452[[#This Row],[Average requsted EU contribution per mainlisted application (euro)]]*Table1452[[#This Row],[Mainlisted applications per million habitants]]/1000000,1)</f>
        <v>101.3</v>
      </c>
    </row>
    <row r="10" spans="1:15" ht="18.75" x14ac:dyDescent="0.3">
      <c r="A10" t="s">
        <v>21</v>
      </c>
      <c r="B10" s="3">
        <v>16829289</v>
      </c>
      <c r="C10" s="4">
        <v>76229</v>
      </c>
      <c r="D10" s="4">
        <v>56189</v>
      </c>
      <c r="E10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737.10792480552027</v>
      </c>
      <c r="F10" s="31">
        <v>37983</v>
      </c>
      <c r="G10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498.27493473612407</v>
      </c>
      <c r="H10" s="5">
        <f>(C10/B10)*1000000</f>
        <v>4529.5437020541985</v>
      </c>
      <c r="I10" s="4">
        <v>22446</v>
      </c>
      <c r="J10" s="6">
        <f>I10/C10</f>
        <v>0.29445486625824818</v>
      </c>
      <c r="K10" s="4">
        <v>3651</v>
      </c>
      <c r="L10" s="6">
        <f>K10/I10</f>
        <v>0.16265704357123764</v>
      </c>
      <c r="M10" s="5">
        <f>L10*J10*H10</f>
        <v>216.94321132639652</v>
      </c>
      <c r="N10" s="17">
        <v>485017</v>
      </c>
      <c r="O10" s="18">
        <f>ROUND(Table1452[[#This Row],[Average requsted EU contribution per mainlisted application (euro)]]*Table1452[[#This Row],[Mainlisted applications per million habitants]]/1000000,1)</f>
        <v>105.2</v>
      </c>
    </row>
    <row r="11" spans="1:15" ht="18.75" x14ac:dyDescent="0.3">
      <c r="A11" s="35" t="s">
        <v>33</v>
      </c>
      <c r="B11" s="3">
        <v>7954662</v>
      </c>
      <c r="C11" s="7">
        <v>35950</v>
      </c>
      <c r="D11" s="7">
        <v>43201</v>
      </c>
      <c r="E11" s="30">
        <f>Table1452[[#This Row],[Publications in 2015 (2008 for Albania) (SCOPUS)]]/Table1452[[#This Row],[Total researchers (FTE)*, all sectors 2014 (2012 for CH) EUROSTAT; UIS: AL from 2008, IL 2012, UA 2014, Georgia 2014, Iceland 2013, TN 2014]]*1000</f>
        <v>1201.6968011126564</v>
      </c>
      <c r="F11" s="30">
        <v>45658</v>
      </c>
      <c r="G11" s="30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1270.0417246175243</v>
      </c>
      <c r="H11" s="5">
        <f>(C11/B11)*1000000</f>
        <v>4519.3623563138199</v>
      </c>
      <c r="I11" s="4">
        <v>8585</v>
      </c>
      <c r="J11" s="6">
        <f>I11/C11</f>
        <v>0.2388038942976356</v>
      </c>
      <c r="K11" s="4">
        <v>1421</v>
      </c>
      <c r="L11" s="6">
        <f>K11/I11</f>
        <v>0.16552125800815376</v>
      </c>
      <c r="M11" s="5">
        <f>L11*J11*H11</f>
        <v>178.63738270714711</v>
      </c>
      <c r="N11" s="17">
        <v>327576</v>
      </c>
      <c r="O11" s="18">
        <f>ROUND(Table1452[[#This Row],[Average requsted EU contribution per mainlisted application (euro)]]*Table1452[[#This Row],[Mainlisted applications per million habitants]]/1000000,1)</f>
        <v>58.5</v>
      </c>
    </row>
    <row r="12" spans="1:15" ht="18.75" x14ac:dyDescent="0.3">
      <c r="A12" t="s">
        <v>9</v>
      </c>
      <c r="B12" s="3">
        <v>4605501</v>
      </c>
      <c r="C12" s="4">
        <v>20727</v>
      </c>
      <c r="D12" s="4">
        <v>12821</v>
      </c>
      <c r="E12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618.56515655907754</v>
      </c>
      <c r="F12" s="31">
        <v>5322</v>
      </c>
      <c r="G12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256.76653640179478</v>
      </c>
      <c r="H12" s="5">
        <f>(C12/B12)*1000000</f>
        <v>4500.4875691048601</v>
      </c>
      <c r="I12" s="4">
        <v>6382</v>
      </c>
      <c r="J12" s="6">
        <f>I12/C12</f>
        <v>0.30790756018719545</v>
      </c>
      <c r="K12" s="4">
        <v>961</v>
      </c>
      <c r="L12" s="6">
        <f>K12/I12</f>
        <v>0.1505797555625196</v>
      </c>
      <c r="M12" s="5">
        <f>L12*J12*H12</f>
        <v>208.66350913831093</v>
      </c>
      <c r="N12" s="17">
        <v>376767</v>
      </c>
      <c r="O12" s="18">
        <f>ROUND(Table1452[[#This Row],[Average requsted EU contribution per mainlisted application (euro)]]*Table1452[[#This Row],[Mainlisted applications per million habitants]]/1000000,1)</f>
        <v>78.599999999999994</v>
      </c>
    </row>
    <row r="13" spans="1:15" ht="18.75" x14ac:dyDescent="0.3">
      <c r="A13" t="s">
        <v>7</v>
      </c>
      <c r="B13" s="3">
        <v>80767463</v>
      </c>
      <c r="C13" s="4">
        <v>351923</v>
      </c>
      <c r="D13" s="4">
        <v>163621</v>
      </c>
      <c r="E13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464.93409069597612</v>
      </c>
      <c r="F13" s="31">
        <v>175057</v>
      </c>
      <c r="G13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497.42983550378915</v>
      </c>
      <c r="H13" s="5">
        <f>(C13/B13)*1000000</f>
        <v>4357.237270161625</v>
      </c>
      <c r="I13" s="4">
        <v>44865</v>
      </c>
      <c r="J13" s="6">
        <f>I13/C13</f>
        <v>0.12748527376727295</v>
      </c>
      <c r="K13" s="4">
        <v>7104</v>
      </c>
      <c r="L13" s="6">
        <f>K13/I13</f>
        <v>0.15834169174189233</v>
      </c>
      <c r="M13" s="5">
        <f>L13*J13*H13</f>
        <v>87.95621078255239</v>
      </c>
      <c r="N13" s="17">
        <v>560593</v>
      </c>
      <c r="O13" s="18">
        <f>ROUND(Table1452[[#This Row],[Average requsted EU contribution per mainlisted application (euro)]]*Table1452[[#This Row],[Mainlisted applications per million habitants]]/1000000,1)</f>
        <v>49.3</v>
      </c>
    </row>
    <row r="14" spans="1:15" ht="18.75" x14ac:dyDescent="0.3">
      <c r="A14" t="s">
        <v>30</v>
      </c>
      <c r="B14" s="3">
        <v>64351155</v>
      </c>
      <c r="C14" s="4">
        <v>276584</v>
      </c>
      <c r="D14" s="4">
        <v>188632</v>
      </c>
      <c r="E14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682.00618980129002</v>
      </c>
      <c r="F14" s="31">
        <v>53302</v>
      </c>
      <c r="G14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192.71541376218437</v>
      </c>
      <c r="H14" s="5">
        <f>(C14/B14)*1000000</f>
        <v>4298.0425137668472</v>
      </c>
      <c r="I14" s="4">
        <v>49753</v>
      </c>
      <c r="J14" s="6">
        <f>I14/C14</f>
        <v>0.17988386891504932</v>
      </c>
      <c r="K14" s="4">
        <v>7221</v>
      </c>
      <c r="L14" s="6">
        <f>K14/I14</f>
        <v>0.14513697666472372</v>
      </c>
      <c r="M14" s="5">
        <f>L14*J14*H14</f>
        <v>112.2124381450496</v>
      </c>
      <c r="N14" s="17">
        <v>464492</v>
      </c>
      <c r="O14" s="18">
        <f>ROUND(Table1452[[#This Row],[Average requsted EU contribution per mainlisted application (euro)]]*Table1452[[#This Row],[Mainlisted applications per million habitants]]/1000000,1)</f>
        <v>52.1</v>
      </c>
    </row>
    <row r="15" spans="1:15" ht="18.75" x14ac:dyDescent="0.3">
      <c r="A15" t="s">
        <v>3</v>
      </c>
      <c r="B15" s="3">
        <v>11180840</v>
      </c>
      <c r="C15" s="4">
        <v>46880</v>
      </c>
      <c r="D15" s="4">
        <v>31860</v>
      </c>
      <c r="E15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679.60750853242325</v>
      </c>
      <c r="F15" s="31">
        <v>12342</v>
      </c>
      <c r="G15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263.26791808873719</v>
      </c>
      <c r="H15" s="5">
        <f>(C15/B15)*1000000</f>
        <v>4192.8871176047596</v>
      </c>
      <c r="I15" s="4">
        <v>14837</v>
      </c>
      <c r="J15" s="6">
        <f>I15/C15</f>
        <v>0.31648890784982936</v>
      </c>
      <c r="K15" s="4">
        <v>2525</v>
      </c>
      <c r="L15" s="6">
        <f>K15/I15</f>
        <v>0.17018265147940959</v>
      </c>
      <c r="M15" s="5">
        <f>L15*J15*H15</f>
        <v>225.83276390682633</v>
      </c>
      <c r="N15" s="17">
        <v>413796</v>
      </c>
      <c r="O15" s="18">
        <f>ROUND(Table1452[[#This Row],[Average requsted EU contribution per mainlisted application (euro)]]*Table1452[[#This Row],[Mainlisted applications per million habitants]]/1000000,1)</f>
        <v>93.4</v>
      </c>
    </row>
    <row r="16" spans="1:15" ht="18.75" x14ac:dyDescent="0.3">
      <c r="A16" t="s">
        <v>26</v>
      </c>
      <c r="B16" s="3">
        <v>2061085</v>
      </c>
      <c r="C16" s="4">
        <v>8574</v>
      </c>
      <c r="D16" s="4">
        <v>5945</v>
      </c>
      <c r="E16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693.37532073711213</v>
      </c>
      <c r="F16" s="31">
        <v>462</v>
      </c>
      <c r="G16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53.883834849545131</v>
      </c>
      <c r="H16" s="5">
        <f>(C16/B16)*1000000</f>
        <v>4159.9448833987917</v>
      </c>
      <c r="I16" s="4">
        <v>4507</v>
      </c>
      <c r="J16" s="6">
        <f>I16/C16</f>
        <v>0.52565896897597386</v>
      </c>
      <c r="K16" s="4">
        <v>458</v>
      </c>
      <c r="L16" s="6">
        <f>K16/I16</f>
        <v>0.10161970268471267</v>
      </c>
      <c r="M16" s="5">
        <f>L16*J16*H16</f>
        <v>222.21305768563641</v>
      </c>
      <c r="N16" s="17">
        <v>290809</v>
      </c>
      <c r="O16" s="18">
        <f>ROUND(Table1452[[#This Row],[Average requsted EU contribution per mainlisted application (euro)]]*Table1452[[#This Row],[Mainlisted applications per million habitants]]/1000000,1)</f>
        <v>64.599999999999994</v>
      </c>
    </row>
    <row r="17" spans="1:15" ht="18.75" x14ac:dyDescent="0.3">
      <c r="A17" t="s">
        <v>12</v>
      </c>
      <c r="B17" s="3">
        <v>65942093</v>
      </c>
      <c r="C17" s="4">
        <v>268422</v>
      </c>
      <c r="D17" s="4">
        <v>115339</v>
      </c>
      <c r="E17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429.69279716267664</v>
      </c>
      <c r="F17" s="31">
        <v>72398</v>
      </c>
      <c r="G17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269.7170872730253</v>
      </c>
      <c r="H17" s="5">
        <f>(C17/B17)*1000000</f>
        <v>4070.5714330298856</v>
      </c>
      <c r="I17" s="4">
        <v>30364</v>
      </c>
      <c r="J17" s="6">
        <f>I17/C17</f>
        <v>0.11312038506530761</v>
      </c>
      <c r="K17" s="4">
        <v>5027</v>
      </c>
      <c r="L17" s="6">
        <f>K17/I17</f>
        <v>0.16555789751020947</v>
      </c>
      <c r="M17" s="5">
        <f>L17*J17*H17</f>
        <v>76.233552368439376</v>
      </c>
      <c r="N17" s="17">
        <v>478840</v>
      </c>
      <c r="O17" s="18">
        <f>ROUND(Table1452[[#This Row],[Average requsted EU contribution per mainlisted application (euro)]]*Table1452[[#This Row],[Mainlisted applications per million habitants]]/1000000,1)</f>
        <v>36.5</v>
      </c>
    </row>
    <row r="18" spans="1:15" ht="18.75" x14ac:dyDescent="0.3">
      <c r="A18" t="s">
        <v>24</v>
      </c>
      <c r="B18" s="3">
        <v>10427301</v>
      </c>
      <c r="C18" s="4">
        <v>38155</v>
      </c>
      <c r="D18" s="4">
        <v>23440</v>
      </c>
      <c r="E18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614.33625999213734</v>
      </c>
      <c r="F18" s="31">
        <v>1624</v>
      </c>
      <c r="G18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42.56322893460883</v>
      </c>
      <c r="H18" s="5">
        <f>(C18/B18)*1000000</f>
        <v>3659.1443941246157</v>
      </c>
      <c r="I18" s="4">
        <v>9498</v>
      </c>
      <c r="J18" s="6">
        <f>I18/C18</f>
        <v>0.248931987943913</v>
      </c>
      <c r="K18" s="4">
        <v>1208</v>
      </c>
      <c r="L18" s="6">
        <f>K18/I18</f>
        <v>0.12718467045693829</v>
      </c>
      <c r="M18" s="5">
        <f>L18*J18*H18</f>
        <v>115.84972947457833</v>
      </c>
      <c r="N18" s="17">
        <v>298952</v>
      </c>
      <c r="O18" s="18">
        <f>ROUND(Table1452[[#This Row],[Average requsted EU contribution per mainlisted application (euro)]]*Table1452[[#This Row],[Mainlisted applications per million habitants]]/1000000,1)</f>
        <v>34.6</v>
      </c>
    </row>
    <row r="19" spans="1:15" ht="18.75" x14ac:dyDescent="0.3">
      <c r="A19" s="1" t="s">
        <v>2</v>
      </c>
      <c r="B19" s="8">
        <v>506973868</v>
      </c>
      <c r="C19" s="9">
        <v>1760232</v>
      </c>
      <c r="D19" s="9">
        <v>847925</v>
      </c>
      <c r="E19" s="32">
        <f>Table1452[[#This Row],[Publications in 2015 (2008 for Albania) (SCOPUS)]]/Table1452[[#This Row],[Total researchers (FTE)*, all sectors 2014 (2012 for CH) EUROSTAT; UIS: AL from 2008, IL 2012, UA 2014, Georgia 2014, Iceland 2013, TN 2014]]*1000</f>
        <v>481.71206977262085</v>
      </c>
      <c r="F19" s="33" t="s">
        <v>58</v>
      </c>
      <c r="G19" s="33" t="s">
        <v>58</v>
      </c>
      <c r="H19" s="10">
        <f>(C19/B19)*1000000</f>
        <v>3472.0369453046446</v>
      </c>
      <c r="I19" s="9">
        <v>357910</v>
      </c>
      <c r="J19" s="11">
        <f>I19/C19</f>
        <v>0.20333115180271691</v>
      </c>
      <c r="K19" s="9">
        <v>50869</v>
      </c>
      <c r="L19" s="11">
        <f>K19/I19</f>
        <v>0.142127909250929</v>
      </c>
      <c r="M19" s="10">
        <f>L19*J19*H19</f>
        <v>100.33850502132785</v>
      </c>
      <c r="N19" s="16">
        <v>410000</v>
      </c>
      <c r="O19" s="19">
        <f>ROUND(Table1452[[#This Row],[Average requsted EU contribution per mainlisted application (euro)]]*Table1452[[#This Row],[Mainlisted applications per million habitants]]/1000000,1)</f>
        <v>41.1</v>
      </c>
    </row>
    <row r="20" spans="1:15" ht="18.75" x14ac:dyDescent="0.3">
      <c r="A20" t="s">
        <v>5</v>
      </c>
      <c r="B20" s="3">
        <v>10512419</v>
      </c>
      <c r="C20" s="4">
        <v>36040</v>
      </c>
      <c r="D20" s="4">
        <v>22777</v>
      </c>
      <c r="E20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631.99223085460596</v>
      </c>
      <c r="F20" s="31">
        <v>2365</v>
      </c>
      <c r="G20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65.621531631520526</v>
      </c>
      <c r="H20" s="5">
        <f>(C20/B20)*1000000</f>
        <v>3428.3260589213578</v>
      </c>
      <c r="I20" s="4">
        <v>4345</v>
      </c>
      <c r="J20" s="6">
        <f>I20/C20</f>
        <v>0.12056048834628191</v>
      </c>
      <c r="K20" s="4">
        <v>579</v>
      </c>
      <c r="L20" s="6">
        <f>K20/I20</f>
        <v>0.1332566168009206</v>
      </c>
      <c r="M20" s="5">
        <f>L20*J20*H20</f>
        <v>55.077713321738798</v>
      </c>
      <c r="N20" s="17">
        <v>259499</v>
      </c>
      <c r="O20" s="18">
        <f>ROUND(Table1452[[#This Row],[Average requsted EU contribution per mainlisted application (euro)]]*Table1452[[#This Row],[Mainlisted applications per million habitants]]/1000000,1)</f>
        <v>14.3</v>
      </c>
    </row>
    <row r="21" spans="1:15" ht="18.75" x14ac:dyDescent="0.3">
      <c r="A21" t="s">
        <v>8</v>
      </c>
      <c r="B21" s="3">
        <v>1315819</v>
      </c>
      <c r="C21" s="4">
        <v>4323</v>
      </c>
      <c r="D21" s="4">
        <v>2954</v>
      </c>
      <c r="E21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683.32176729123296</v>
      </c>
      <c r="F21" s="31">
        <v>236</v>
      </c>
      <c r="G21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54.591718713856118</v>
      </c>
      <c r="H21" s="5">
        <f>(C21/B21)*1000000</f>
        <v>3285.406275483178</v>
      </c>
      <c r="I21" s="4">
        <v>2016</v>
      </c>
      <c r="J21" s="6">
        <f>I21/C21</f>
        <v>0.46634281748785567</v>
      </c>
      <c r="K21" s="4">
        <v>253</v>
      </c>
      <c r="L21" s="6">
        <f>K21/I21</f>
        <v>0.12549603174603174</v>
      </c>
      <c r="M21" s="5">
        <f>L21*J21*H21</f>
        <v>192.27568533362111</v>
      </c>
      <c r="N21" s="17">
        <v>240018</v>
      </c>
      <c r="O21" s="18">
        <f>ROUND(Table1452[[#This Row],[Average requsted EU contribution per mainlisted application (euro)]]*Table1452[[#This Row],[Mainlisted applications per million habitants]]/1000000,1)</f>
        <v>46.1</v>
      </c>
    </row>
    <row r="22" spans="1:15" ht="18.75" x14ac:dyDescent="0.3">
      <c r="A22" t="s">
        <v>17</v>
      </c>
      <c r="B22" s="3">
        <v>2943472</v>
      </c>
      <c r="C22" s="4">
        <v>9075</v>
      </c>
      <c r="D22" s="4">
        <v>3416</v>
      </c>
      <c r="E22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376.41873278236915</v>
      </c>
      <c r="F22" s="31">
        <v>275</v>
      </c>
      <c r="G22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30.303030303030305</v>
      </c>
      <c r="H22" s="5">
        <f>(C22/B22)*1000000</f>
        <v>3083.0937070235423</v>
      </c>
      <c r="I22" s="4">
        <v>1628</v>
      </c>
      <c r="J22" s="6">
        <f>I22/C22</f>
        <v>0.17939393939393938</v>
      </c>
      <c r="K22" s="4">
        <v>192</v>
      </c>
      <c r="L22" s="6">
        <f>K22/I22</f>
        <v>0.11793611793611794</v>
      </c>
      <c r="M22" s="5">
        <f>L22*J22*H22</f>
        <v>65.229089999836916</v>
      </c>
      <c r="N22" s="17">
        <v>119445</v>
      </c>
      <c r="O22" s="18">
        <f>ROUND(Table1452[[#This Row],[Average requsted EU contribution per mainlisted application (euro)]]*Table1452[[#This Row],[Mainlisted applications per million habitants]]/1000000,1)</f>
        <v>7.8</v>
      </c>
    </row>
    <row r="23" spans="1:15" ht="18.75" x14ac:dyDescent="0.3">
      <c r="A23" t="s">
        <v>10</v>
      </c>
      <c r="B23" s="3">
        <v>10926807</v>
      </c>
      <c r="C23" s="4">
        <v>29877</v>
      </c>
      <c r="D23" s="4">
        <v>18314</v>
      </c>
      <c r="E23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612.97988419185322</v>
      </c>
      <c r="F23" s="31">
        <v>1151</v>
      </c>
      <c r="G23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38.524617598821834</v>
      </c>
      <c r="H23" s="5">
        <f>(C23/B23)*1000000</f>
        <v>2734.2845901826581</v>
      </c>
      <c r="I23" s="4">
        <v>12673</v>
      </c>
      <c r="J23" s="6">
        <f>I23/C23</f>
        <v>0.42417244033872209</v>
      </c>
      <c r="K23" s="4">
        <v>1567</v>
      </c>
      <c r="L23" s="6">
        <f>K23/I23</f>
        <v>0.12364870196480707</v>
      </c>
      <c r="M23" s="5">
        <f>L23*J23*H23</f>
        <v>143.40877440225677</v>
      </c>
      <c r="N23" s="17">
        <v>301421</v>
      </c>
      <c r="O23" s="18">
        <f>ROUND(Table1452[[#This Row],[Average requsted EU contribution per mainlisted application (euro)]]*Table1452[[#This Row],[Mainlisted applications per million habitants]]/1000000,1)</f>
        <v>43.2</v>
      </c>
    </row>
    <row r="24" spans="1:15" ht="18.75" x14ac:dyDescent="0.3">
      <c r="A24" t="s">
        <v>27</v>
      </c>
      <c r="B24" s="3">
        <v>5415949</v>
      </c>
      <c r="C24" s="4">
        <v>14742</v>
      </c>
      <c r="D24" s="4">
        <v>7094</v>
      </c>
      <c r="E24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481.21014787681452</v>
      </c>
      <c r="F24" s="31">
        <v>495</v>
      </c>
      <c r="G24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33.577533577533579</v>
      </c>
      <c r="H24" s="5">
        <f>(C24/B24)*1000000</f>
        <v>2721.9606388464886</v>
      </c>
      <c r="I24" s="4">
        <v>1914</v>
      </c>
      <c r="J24" s="6">
        <f>I24/C24</f>
        <v>0.12983312983312983</v>
      </c>
      <c r="K24" s="4">
        <v>258</v>
      </c>
      <c r="L24" s="6">
        <f>K24/I24</f>
        <v>0.13479623824451412</v>
      </c>
      <c r="M24" s="5">
        <f>L24*J24*H24</f>
        <v>47.637080777533178</v>
      </c>
      <c r="N24" s="17">
        <v>256929</v>
      </c>
      <c r="O24" s="18">
        <f>ROUND(Table1452[[#This Row],[Average requsted EU contribution per mainlisted application (euro)]]*Table1452[[#This Row],[Mainlisted applications per million habitants]]/1000000,1)</f>
        <v>12.2</v>
      </c>
    </row>
    <row r="25" spans="1:15" ht="18.75" x14ac:dyDescent="0.3">
      <c r="A25" t="s">
        <v>19</v>
      </c>
      <c r="B25" s="3">
        <v>9877365</v>
      </c>
      <c r="C25" s="4">
        <v>26213</v>
      </c>
      <c r="D25" s="4">
        <v>10225</v>
      </c>
      <c r="E25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390.07362758936404</v>
      </c>
      <c r="F25" s="31">
        <v>1493</v>
      </c>
      <c r="G25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56.956471979552127</v>
      </c>
      <c r="H25" s="5">
        <f>(C25/B25)*1000000</f>
        <v>2653.845433473401</v>
      </c>
      <c r="I25" s="4">
        <v>4919</v>
      </c>
      <c r="J25" s="6">
        <f>I25/C25</f>
        <v>0.18765498035325984</v>
      </c>
      <c r="K25" s="4">
        <v>541</v>
      </c>
      <c r="L25" s="6">
        <f>K25/I25</f>
        <v>0.10998170359829233</v>
      </c>
      <c r="M25" s="5">
        <f>L25*J25*H25</f>
        <v>54.771692652848202</v>
      </c>
      <c r="N25" s="17">
        <v>264385</v>
      </c>
      <c r="O25" s="18">
        <f>ROUND(Table1452[[#This Row],[Average requsted EU contribution per mainlisted application (euro)]]*Table1452[[#This Row],[Mainlisted applications per million habitants]]/1000000,1)</f>
        <v>14.5</v>
      </c>
    </row>
    <row r="26" spans="1:15" ht="18.75" x14ac:dyDescent="0.3">
      <c r="A26" t="s">
        <v>11</v>
      </c>
      <c r="B26" s="3">
        <v>46512199</v>
      </c>
      <c r="C26" s="4">
        <v>122235</v>
      </c>
      <c r="D26" s="4">
        <v>87038</v>
      </c>
      <c r="E26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712.05464883216746</v>
      </c>
      <c r="F26" s="31">
        <v>10843</v>
      </c>
      <c r="G26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88.706180717470446</v>
      </c>
      <c r="H26" s="5">
        <f>(C26/B26)*1000000</f>
        <v>2628.020231853583</v>
      </c>
      <c r="I26" s="4">
        <v>42191</v>
      </c>
      <c r="J26" s="6">
        <f>I26/C26</f>
        <v>0.34516300568576924</v>
      </c>
      <c r="K26" s="4">
        <v>5713</v>
      </c>
      <c r="L26" s="6">
        <f>K26/I26</f>
        <v>0.13540802540826244</v>
      </c>
      <c r="M26" s="5">
        <f>L26*J26*H26</f>
        <v>122.827991856502</v>
      </c>
      <c r="N26" s="17">
        <v>348484</v>
      </c>
      <c r="O26" s="18">
        <f>ROUND(Table1452[[#This Row],[Average requsted EU contribution per mainlisted application (euro)]]*Table1452[[#This Row],[Mainlisted applications per million habitants]]/1000000,1)</f>
        <v>42.8</v>
      </c>
    </row>
    <row r="27" spans="1:15" ht="18.75" x14ac:dyDescent="0.3">
      <c r="A27" t="s">
        <v>23</v>
      </c>
      <c r="B27" s="3">
        <v>38017856</v>
      </c>
      <c r="C27" s="4">
        <v>78622</v>
      </c>
      <c r="D27" s="4">
        <v>41574</v>
      </c>
      <c r="E27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528.78329220828778</v>
      </c>
      <c r="F27" s="31">
        <v>7009</v>
      </c>
      <c r="G27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89.148075602248724</v>
      </c>
      <c r="H27" s="5">
        <f>(C27/B27)*1000000</f>
        <v>2068.02824441231</v>
      </c>
      <c r="I27" s="4">
        <v>7880</v>
      </c>
      <c r="J27" s="6">
        <f>I27/C27</f>
        <v>0.10022639973544301</v>
      </c>
      <c r="K27" s="4">
        <v>914</v>
      </c>
      <c r="L27" s="6">
        <f>K27/I27</f>
        <v>0.11598984771573605</v>
      </c>
      <c r="M27" s="5">
        <f>L27*J27*H27</f>
        <v>24.04133468231349</v>
      </c>
      <c r="N27" s="17">
        <v>220862</v>
      </c>
      <c r="O27" s="18">
        <f>ROUND(Table1452[[#This Row],[Average requsted EU contribution per mainlisted application (euro)]]*Table1452[[#This Row],[Mainlisted applications per million habitants]]/1000000,1)</f>
        <v>5.3</v>
      </c>
    </row>
    <row r="28" spans="1:15" ht="18.75" x14ac:dyDescent="0.3">
      <c r="A28" t="s">
        <v>14</v>
      </c>
      <c r="B28" s="3">
        <v>60782668</v>
      </c>
      <c r="C28" s="4">
        <v>118183</v>
      </c>
      <c r="D28" s="4">
        <v>106600</v>
      </c>
      <c r="E28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901.99098009019906</v>
      </c>
      <c r="F28" s="31">
        <v>21608</v>
      </c>
      <c r="G28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182.83509472597581</v>
      </c>
      <c r="H28" s="5">
        <f>(C28/B28)*1000000</f>
        <v>1944.3536108023425</v>
      </c>
      <c r="I28" s="4">
        <v>44637</v>
      </c>
      <c r="J28" s="6">
        <f>I28/C28</f>
        <v>0.37769391536853864</v>
      </c>
      <c r="K28" s="4">
        <v>5218</v>
      </c>
      <c r="L28" s="6">
        <f>K28/I28</f>
        <v>0.11689853708806595</v>
      </c>
      <c r="M28" s="5">
        <f>L28*J28*H28</f>
        <v>85.846840418390315</v>
      </c>
      <c r="N28" s="17">
        <v>346210</v>
      </c>
      <c r="O28" s="18">
        <f>ROUND(Table1452[[#This Row],[Average requsted EU contribution per mainlisted application (euro)]]*Table1452[[#This Row],[Mainlisted applications per million habitants]]/1000000,1)</f>
        <v>29.7</v>
      </c>
    </row>
    <row r="29" spans="1:15" ht="18.75" x14ac:dyDescent="0.3">
      <c r="A29" t="s">
        <v>16</v>
      </c>
      <c r="B29" s="3">
        <v>2001468</v>
      </c>
      <c r="C29" s="4">
        <v>3748</v>
      </c>
      <c r="D29" s="4">
        <v>1967</v>
      </c>
      <c r="E29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524.81323372465317</v>
      </c>
      <c r="F29" s="31">
        <v>287</v>
      </c>
      <c r="G29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76.574172892209177</v>
      </c>
      <c r="H29" s="5">
        <f>(C29/B29)*1000000</f>
        <v>1872.6254928882199</v>
      </c>
      <c r="I29" s="4">
        <v>1431</v>
      </c>
      <c r="J29" s="6">
        <f>I29/C29</f>
        <v>0.38180362860192102</v>
      </c>
      <c r="K29" s="4">
        <v>169</v>
      </c>
      <c r="L29" s="6">
        <f>K29/I29</f>
        <v>0.11809923130677848</v>
      </c>
      <c r="M29" s="5">
        <f>L29*J29*H29</f>
        <v>84.438022491491239</v>
      </c>
      <c r="N29" s="17">
        <v>223239</v>
      </c>
      <c r="O29" s="18">
        <f>ROUND(Table1452[[#This Row],[Average requsted EU contribution per mainlisted application (euro)]]*Table1452[[#This Row],[Mainlisted applications per million habitants]]/1000000,1)</f>
        <v>18.8</v>
      </c>
    </row>
    <row r="30" spans="1:15" ht="18.75" x14ac:dyDescent="0.3">
      <c r="A30" t="s">
        <v>20</v>
      </c>
      <c r="B30" s="3">
        <v>425384</v>
      </c>
      <c r="C30" s="4">
        <v>786</v>
      </c>
      <c r="D30" s="4">
        <v>622</v>
      </c>
      <c r="E30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791.34860050890586</v>
      </c>
      <c r="F30" s="31">
        <v>483</v>
      </c>
      <c r="G30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614.50381679389307</v>
      </c>
      <c r="H30" s="5">
        <f>(C30/B30)*1000000</f>
        <v>1847.7422752148645</v>
      </c>
      <c r="I30" s="4">
        <v>658</v>
      </c>
      <c r="J30" s="6">
        <f>I30/C30</f>
        <v>0.83715012722646309</v>
      </c>
      <c r="K30" s="4">
        <v>96</v>
      </c>
      <c r="L30" s="6">
        <f>K30/I30</f>
        <v>0.1458966565349544</v>
      </c>
      <c r="M30" s="5">
        <f>L30*J30*H30</f>
        <v>225.67844582776971</v>
      </c>
      <c r="N30" s="17">
        <v>162447</v>
      </c>
      <c r="O30" s="18">
        <f>ROUND(Table1452[[#This Row],[Average requsted EU contribution per mainlisted application (euro)]]*Table1452[[#This Row],[Mainlisted applications per million habitants]]/1000000,1)</f>
        <v>36.700000000000003</v>
      </c>
    </row>
    <row r="31" spans="1:15" ht="18.75" x14ac:dyDescent="0.3">
      <c r="A31" s="2" t="s">
        <v>37</v>
      </c>
      <c r="B31" s="3">
        <v>7146759</v>
      </c>
      <c r="C31" s="4">
        <v>13026</v>
      </c>
      <c r="D31" s="4">
        <v>7142</v>
      </c>
      <c r="E31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548.28803930600338</v>
      </c>
      <c r="F31" s="31">
        <v>248</v>
      </c>
      <c r="G31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19.038845386150776</v>
      </c>
      <c r="H31" s="38">
        <f>(C31/B31)*1000000</f>
        <v>1822.6443622906552</v>
      </c>
      <c r="I31" s="4">
        <v>1684</v>
      </c>
      <c r="J31" s="39">
        <f>I31/C31</f>
        <v>0.12927990173499154</v>
      </c>
      <c r="K31" s="4">
        <v>178</v>
      </c>
      <c r="L31" s="23">
        <f>K31/I31</f>
        <v>0.10570071258907364</v>
      </c>
      <c r="M31" s="24">
        <f>L31*J31*H31</f>
        <v>24.906394632867851</v>
      </c>
      <c r="N31" s="37">
        <v>244311</v>
      </c>
      <c r="O31" s="26">
        <f>ROUND(Table1452[[#This Row],[Average requsted EU contribution per mainlisted application (euro)]]*Table1452[[#This Row],[Mainlisted applications per million habitants]]/1000000,1)</f>
        <v>6.1</v>
      </c>
    </row>
    <row r="32" spans="1:15" ht="18.75" x14ac:dyDescent="0.3">
      <c r="A32" t="s">
        <v>4</v>
      </c>
      <c r="B32" s="3">
        <v>7245677</v>
      </c>
      <c r="C32" s="4">
        <v>13201</v>
      </c>
      <c r="D32" s="4">
        <v>3879</v>
      </c>
      <c r="E32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293.84137565335959</v>
      </c>
      <c r="F32" s="31">
        <v>512</v>
      </c>
      <c r="G32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38.784940534807966</v>
      </c>
      <c r="H32" s="5">
        <f>(C32/B32)*1000000</f>
        <v>1821.9139495177608</v>
      </c>
      <c r="I32" s="4">
        <v>2654</v>
      </c>
      <c r="J32" s="6">
        <f>I32/C32</f>
        <v>0.20104537535035225</v>
      </c>
      <c r="K32" s="4">
        <v>253</v>
      </c>
      <c r="L32" s="6">
        <f>K32/I32</f>
        <v>9.5327807083647326E-2</v>
      </c>
      <c r="M32" s="5">
        <f>L32*J32*H32</f>
        <v>34.917372110294181</v>
      </c>
      <c r="N32" s="17">
        <v>167174</v>
      </c>
      <c r="O32" s="18">
        <f>ROUND(Table1452[[#This Row],[Average requsted EU contribution per mainlisted application (euro)]]*Table1452[[#This Row],[Mainlisted applications per million habitants]]/1000000,1)</f>
        <v>5.8</v>
      </c>
    </row>
    <row r="33" spans="1:15" ht="18.75" x14ac:dyDescent="0.3">
      <c r="A33" s="35" t="s">
        <v>43</v>
      </c>
      <c r="B33" s="3">
        <v>11375000</v>
      </c>
      <c r="C33" s="4">
        <v>20070</v>
      </c>
      <c r="D33" s="4">
        <v>7084</v>
      </c>
      <c r="E33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352.96462381664173</v>
      </c>
      <c r="F33" s="31">
        <v>218</v>
      </c>
      <c r="G33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10.861983059292475</v>
      </c>
      <c r="H33" s="12">
        <f>(C33/B33)*1000000</f>
        <v>1764.3956043956043</v>
      </c>
      <c r="I33" s="4">
        <v>198</v>
      </c>
      <c r="J33" s="22">
        <f>I33/C33</f>
        <v>9.8654708520179366E-3</v>
      </c>
      <c r="K33" s="4">
        <v>35</v>
      </c>
      <c r="L33" s="23">
        <f>K33/I33</f>
        <v>0.17676767676767677</v>
      </c>
      <c r="M33" s="24">
        <f>L33*J33*H33</f>
        <v>3.0769230769230766</v>
      </c>
      <c r="N33" s="17">
        <v>121216</v>
      </c>
      <c r="O33" s="26">
        <f>ROUND(Table1452[[#This Row],[Average requsted EU contribution per mainlisted application (euro)]]*Table1452[[#This Row],[Mainlisted applications per million habitants]]/1000000,1)</f>
        <v>0.4</v>
      </c>
    </row>
    <row r="34" spans="1:15" ht="18.75" x14ac:dyDescent="0.3">
      <c r="A34" t="s">
        <v>13</v>
      </c>
      <c r="B34" s="3">
        <v>4246809</v>
      </c>
      <c r="C34" s="4">
        <v>6117</v>
      </c>
      <c r="D34" s="4">
        <v>6100</v>
      </c>
      <c r="E34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997.2208598986432</v>
      </c>
      <c r="F34" s="31">
        <v>250</v>
      </c>
      <c r="G34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40.869707372895213</v>
      </c>
      <c r="H34" s="5">
        <f>(C34/B34)*1000000</f>
        <v>1440.3755855278634</v>
      </c>
      <c r="I34" s="4">
        <v>2061</v>
      </c>
      <c r="J34" s="6">
        <f>I34/C34</f>
        <v>0.3369298675821481</v>
      </c>
      <c r="K34" s="4">
        <v>226</v>
      </c>
      <c r="L34" s="6">
        <f>K34/I34</f>
        <v>0.10965550703541969</v>
      </c>
      <c r="M34" s="5">
        <f>L34*J34*H34</f>
        <v>53.216426733578075</v>
      </c>
      <c r="N34" s="17">
        <v>155623</v>
      </c>
      <c r="O34" s="18">
        <f>ROUND(Table1452[[#This Row],[Average requsted EU contribution per mainlisted application (euro)]]*Table1452[[#This Row],[Mainlisted applications per million habitants]]/1000000,1)</f>
        <v>8.3000000000000007</v>
      </c>
    </row>
    <row r="35" spans="1:15" ht="18.75" x14ac:dyDescent="0.3">
      <c r="A35" s="35" t="s">
        <v>1</v>
      </c>
      <c r="B35" s="3">
        <v>76667864</v>
      </c>
      <c r="C35" s="4">
        <v>89657</v>
      </c>
      <c r="D35" s="4">
        <v>43026</v>
      </c>
      <c r="E35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479.89560212811045</v>
      </c>
      <c r="F35" s="31">
        <v>7287</v>
      </c>
      <c r="G35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81.276420134512634</v>
      </c>
      <c r="H35" s="38">
        <f>(C35/B35)*1000000</f>
        <v>1169.4208671315012</v>
      </c>
      <c r="I35" s="4">
        <v>3810</v>
      </c>
      <c r="J35" s="22">
        <f>I35/C35</f>
        <v>4.2495287596060541E-2</v>
      </c>
      <c r="K35" s="4">
        <v>393</v>
      </c>
      <c r="L35" s="39">
        <f>K35/I35</f>
        <v>0.1031496062992126</v>
      </c>
      <c r="M35" s="24">
        <f>L35*J35*H35</f>
        <v>5.1260069016661278</v>
      </c>
      <c r="N35" s="17">
        <v>247586</v>
      </c>
      <c r="O35" s="26">
        <f>ROUND(Table1452[[#This Row],[Average requsted EU contribution per mainlisted application (euro)]]*Table1452[[#This Row],[Mainlisted applications per million habitants]]/1000000,1)</f>
        <v>1.3</v>
      </c>
    </row>
    <row r="36" spans="1:15" ht="18.75" x14ac:dyDescent="0.3">
      <c r="A36" t="s">
        <v>15</v>
      </c>
      <c r="B36" s="3">
        <v>858000</v>
      </c>
      <c r="C36" s="4">
        <v>888</v>
      </c>
      <c r="D36" s="4">
        <v>1990</v>
      </c>
      <c r="E36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2240.9909909909911</v>
      </c>
      <c r="F36" s="31">
        <v>350</v>
      </c>
      <c r="G36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394.14414414414415</v>
      </c>
      <c r="H36" s="5">
        <f>(C36/B36)*1000000</f>
        <v>1034.9650349650349</v>
      </c>
      <c r="I36" s="4">
        <v>2188</v>
      </c>
      <c r="J36" s="6">
        <f>I36/C36</f>
        <v>2.4639639639639639</v>
      </c>
      <c r="K36" s="4">
        <v>237</v>
      </c>
      <c r="L36" s="6">
        <f>K36/I36</f>
        <v>0.10831809872029251</v>
      </c>
      <c r="M36" s="5">
        <f>L36*J36*H36</f>
        <v>276.22377622377621</v>
      </c>
      <c r="N36" s="17">
        <v>312242</v>
      </c>
      <c r="O36" s="18">
        <f>ROUND(Table1452[[#This Row],[Average requsted EU contribution per mainlisted application (euro)]]*Table1452[[#This Row],[Mainlisted applications per million habitants]]/1000000,1)</f>
        <v>86.2</v>
      </c>
    </row>
    <row r="37" spans="1:15" ht="18.75" x14ac:dyDescent="0.3">
      <c r="A37" s="35" t="s">
        <v>39</v>
      </c>
      <c r="B37" s="3">
        <v>45245894</v>
      </c>
      <c r="C37" s="4">
        <v>46190</v>
      </c>
      <c r="D37" s="4">
        <v>10140</v>
      </c>
      <c r="E37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219.52803637150896</v>
      </c>
      <c r="F37" s="31">
        <v>2878</v>
      </c>
      <c r="G37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62.307858843905606</v>
      </c>
      <c r="H37" s="38">
        <f>(C37/B37)*1000000</f>
        <v>1020.866114392612</v>
      </c>
      <c r="I37" s="4">
        <v>919</v>
      </c>
      <c r="J37" s="22">
        <f>I37/C37</f>
        <v>1.9896081402901059E-2</v>
      </c>
      <c r="K37" s="4">
        <v>91</v>
      </c>
      <c r="L37" s="39">
        <f>K37/I37</f>
        <v>9.9020674646354737E-2</v>
      </c>
      <c r="M37" s="24">
        <f>L37*J37*H37</f>
        <v>2.0112322236355853</v>
      </c>
      <c r="N37" s="17">
        <v>130937</v>
      </c>
      <c r="O37" s="26">
        <f>ROUND(Table1452[[#This Row],[Average requsted EU contribution per mainlisted application (euro)]]*Table1452[[#This Row],[Mainlisted applications per million habitants]]/1000000,1)</f>
        <v>0.3</v>
      </c>
    </row>
    <row r="38" spans="1:15" ht="18.75" x14ac:dyDescent="0.3">
      <c r="A38" t="s">
        <v>25</v>
      </c>
      <c r="B38" s="3">
        <v>19947311</v>
      </c>
      <c r="C38" s="4">
        <v>18109</v>
      </c>
      <c r="D38" s="4">
        <v>14449</v>
      </c>
      <c r="E38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797.8905516593959</v>
      </c>
      <c r="F38" s="31">
        <v>1235</v>
      </c>
      <c r="G38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68.198133524766703</v>
      </c>
      <c r="H38" s="5">
        <f>(C38/B38)*1000000</f>
        <v>907.84166347032942</v>
      </c>
      <c r="I38" s="4">
        <v>4215</v>
      </c>
      <c r="J38" s="6">
        <f>I38/C38</f>
        <v>0.23275719255618754</v>
      </c>
      <c r="K38" s="4">
        <v>498</v>
      </c>
      <c r="L38" s="6">
        <f>K38/I38</f>
        <v>0.11814946619217082</v>
      </c>
      <c r="M38" s="5">
        <f>L38*J38*H38</f>
        <v>24.965771075610142</v>
      </c>
      <c r="N38" s="17">
        <v>170307</v>
      </c>
      <c r="O38" s="18">
        <f>ROUND(Table1452[[#This Row],[Average requsted EU contribution per mainlisted application (euro)]]*Table1452[[#This Row],[Mainlisted applications per million habitants]]/1000000,1)</f>
        <v>4.3</v>
      </c>
    </row>
    <row r="39" spans="1:15" ht="18.75" x14ac:dyDescent="0.3">
      <c r="A39" s="2" t="s">
        <v>35</v>
      </c>
      <c r="B39" s="3">
        <v>2065769</v>
      </c>
      <c r="C39" s="4">
        <v>1740</v>
      </c>
      <c r="D39" s="4">
        <v>899</v>
      </c>
      <c r="E39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516.66666666666674</v>
      </c>
      <c r="F39" s="31">
        <v>1</v>
      </c>
      <c r="G39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0.57471264367816088</v>
      </c>
      <c r="H39" s="21">
        <f>(C39/B39)*1000000</f>
        <v>842.30134153431482</v>
      </c>
      <c r="I39" s="4">
        <v>404</v>
      </c>
      <c r="J39" s="25">
        <f>I39/C39</f>
        <v>0.23218390804597702</v>
      </c>
      <c r="K39" s="4">
        <v>37</v>
      </c>
      <c r="L39" s="39">
        <f>K39/I39</f>
        <v>9.1584158415841582E-2</v>
      </c>
      <c r="M39" s="24">
        <f>L39*J39*H39</f>
        <v>17.91100553837336</v>
      </c>
      <c r="N39" s="36">
        <v>96283</v>
      </c>
      <c r="O39" s="26">
        <f>ROUND(Table1452[[#This Row],[Average requsted EU contribution per mainlisted application (euro)]]*Table1452[[#This Row],[Mainlisted applications per million habitants]]/1000000,1)</f>
        <v>1.7</v>
      </c>
    </row>
    <row r="40" spans="1:15" ht="18.75" x14ac:dyDescent="0.3">
      <c r="A40" s="35" t="s">
        <v>49</v>
      </c>
      <c r="B40" s="3">
        <v>3557634</v>
      </c>
      <c r="C40" s="4">
        <v>2655</v>
      </c>
      <c r="D40" s="4">
        <v>377</v>
      </c>
      <c r="E40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141.99623352165725</v>
      </c>
      <c r="F40" s="31">
        <v>98</v>
      </c>
      <c r="G40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36.911487758945384</v>
      </c>
      <c r="H40" s="21">
        <f>(C40/B40)*1000000</f>
        <v>746.28250123537157</v>
      </c>
      <c r="I40" s="4">
        <v>246</v>
      </c>
      <c r="J40" s="22">
        <f>I40/C40</f>
        <v>9.2655367231638419E-2</v>
      </c>
      <c r="K40" s="4">
        <v>28</v>
      </c>
      <c r="L40" s="23">
        <f>K40/I40</f>
        <v>0.11382113821138211</v>
      </c>
      <c r="M40" s="24">
        <f>L40*J40*H40</f>
        <v>7.8703992597327321</v>
      </c>
      <c r="N40" s="17">
        <v>77427</v>
      </c>
      <c r="O40" s="26">
        <f>ROUND(Table1452[[#This Row],[Average requsted EU contribution per mainlisted application (euro)]]*Table1452[[#This Row],[Mainlisted applications per million habitants]]/1000000,1)</f>
        <v>0.6</v>
      </c>
    </row>
    <row r="41" spans="1:15" ht="18.75" x14ac:dyDescent="0.3">
      <c r="A41" s="2" t="s">
        <v>34</v>
      </c>
      <c r="B41" s="3">
        <v>621521</v>
      </c>
      <c r="C41" s="4">
        <v>421</v>
      </c>
      <c r="D41" s="4">
        <v>363</v>
      </c>
      <c r="E41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862.23277909738715</v>
      </c>
      <c r="F41" s="31">
        <v>30</v>
      </c>
      <c r="G41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71.258907363420434</v>
      </c>
      <c r="H41" s="21">
        <f>(C41/B41)*1000000</f>
        <v>677.37051523600974</v>
      </c>
      <c r="I41" s="4">
        <v>128</v>
      </c>
      <c r="J41" s="23">
        <f>I41/C41</f>
        <v>0.30403800475059384</v>
      </c>
      <c r="K41" s="4">
        <v>16</v>
      </c>
      <c r="L41" s="23">
        <f>K41/I41</f>
        <v>0.125</v>
      </c>
      <c r="M41" s="24">
        <f>L41*J41*H41</f>
        <v>25.743297491154767</v>
      </c>
      <c r="N41" s="36">
        <v>18425</v>
      </c>
      <c r="O41" s="26">
        <f>ROUND(Table1452[[#This Row],[Average requsted EU contribution per mainlisted application (euro)]]*Table1452[[#This Row],[Mainlisted applications per million habitants]]/1000000,1)</f>
        <v>0.5</v>
      </c>
    </row>
    <row r="42" spans="1:15" ht="18.75" x14ac:dyDescent="0.3">
      <c r="A42" s="35" t="s">
        <v>40</v>
      </c>
      <c r="B42" s="3">
        <v>4490498</v>
      </c>
      <c r="C42" s="4">
        <v>2362</v>
      </c>
      <c r="D42" s="4">
        <v>1226</v>
      </c>
      <c r="E42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519.05165114309898</v>
      </c>
      <c r="F42" s="31">
        <v>124</v>
      </c>
      <c r="G42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52.49788314987299</v>
      </c>
      <c r="H42" s="21">
        <f>(C42/B42)*1000000</f>
        <v>525.99956619510806</v>
      </c>
      <c r="I42" s="4">
        <v>156</v>
      </c>
      <c r="J42" s="22">
        <f>I42/C42</f>
        <v>6.6045723962743441E-2</v>
      </c>
      <c r="K42" s="4">
        <v>19</v>
      </c>
      <c r="L42" s="23">
        <f>K42/I42</f>
        <v>0.12179487179487179</v>
      </c>
      <c r="M42" s="24">
        <f>L42*J42*H42</f>
        <v>4.2311565443298278</v>
      </c>
      <c r="N42" s="17">
        <v>73480</v>
      </c>
      <c r="O42" s="26">
        <f>ROUND(Table1452[[#This Row],[Average requsted EU contribution per mainlisted application (euro)]]*Table1452[[#This Row],[Mainlisted applications per million habitants]]/1000000,1)</f>
        <v>0.3</v>
      </c>
    </row>
    <row r="43" spans="1:15" ht="18.75" x14ac:dyDescent="0.3">
      <c r="A43" s="2" t="s">
        <v>38</v>
      </c>
      <c r="B43" s="3">
        <v>3830911</v>
      </c>
      <c r="C43" s="4">
        <v>1018</v>
      </c>
      <c r="D43" s="4">
        <v>849</v>
      </c>
      <c r="E43" s="31">
        <f>Table1452[[#This Row],[Publications in 2015 (2008 for Albania) (SCOPUS)]]/Table1452[[#This Row],[Total researchers (FTE)*, all sectors 2014 (2012 for CH) EUROSTAT; UIS: AL from 2008, IL 2012, UA 2014, Georgia 2014, Iceland 2013, TN 2014]]*1000</f>
        <v>833.98821218074659</v>
      </c>
      <c r="F43" s="31">
        <v>12</v>
      </c>
      <c r="G43" s="31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11.787819253438114</v>
      </c>
      <c r="H43" s="21">
        <f>(C43/B43)*1000000</f>
        <v>265.73313762705527</v>
      </c>
      <c r="I43" s="4">
        <v>244</v>
      </c>
      <c r="J43" s="23">
        <f>I43/C43</f>
        <v>0.23968565815324164</v>
      </c>
      <c r="K43" s="4">
        <v>28</v>
      </c>
      <c r="L43" s="23">
        <f>K43/I43</f>
        <v>0.11475409836065574</v>
      </c>
      <c r="M43" s="24">
        <f>L43*J43*H43</f>
        <v>7.3089664573256856</v>
      </c>
      <c r="N43" s="36">
        <v>102996</v>
      </c>
      <c r="O43" s="26">
        <f>ROUND(Table1452[[#This Row],[Average requsted EU contribution per mainlisted application (euro)]]*Table1452[[#This Row],[Mainlisted applications per million habitants]]/1000000,1)</f>
        <v>0.8</v>
      </c>
    </row>
    <row r="44" spans="1:15" ht="18.75" x14ac:dyDescent="0.3">
      <c r="A44" s="2" t="s">
        <v>36</v>
      </c>
      <c r="B44" s="3">
        <v>2895947</v>
      </c>
      <c r="C44" s="7">
        <v>467</v>
      </c>
      <c r="D44" s="7">
        <v>122</v>
      </c>
      <c r="E44" s="30">
        <f>Table1452[[#This Row],[Publications in 2015 (2008 for Albania) (SCOPUS)]]/Table1452[[#This Row],[Total researchers (FTE)*, all sectors 2014 (2012 for CH) EUROSTAT; UIS: AL from 2008, IL 2012, UA 2014, Georgia 2014, Iceland 2013, TN 2014]]*1000</f>
        <v>261.24197002141324</v>
      </c>
      <c r="F44" s="30">
        <v>2</v>
      </c>
      <c r="G44" s="30">
        <f>Table1452[[#This Row],[Patents 2015 (by applicant''s origin, direct and PCT national phase entries, WIPO) (2008 for Albania)]]/Table1452[[#This Row],[Total researchers (FTE)*, all sectors 2014 (2012 for CH) EUROSTAT; UIS: AL from 2008, IL 2012, UA 2014, Georgia 2014, Iceland 2013, TN 2014]]*1000</f>
        <v>4.282655246252677</v>
      </c>
      <c r="H44" s="21">
        <f>(C44/B44)*1000000</f>
        <v>161.25985731092453</v>
      </c>
      <c r="I44" s="4">
        <v>200</v>
      </c>
      <c r="J44" s="23">
        <f>I44/C44</f>
        <v>0.42826552462526768</v>
      </c>
      <c r="K44" s="4">
        <v>12</v>
      </c>
      <c r="L44" s="22">
        <f>K44/I44</f>
        <v>0.06</v>
      </c>
      <c r="M44" s="24">
        <f>L44*J44*H44</f>
        <v>4.1437222435355343</v>
      </c>
      <c r="N44" s="36">
        <v>124825</v>
      </c>
      <c r="O44" s="26">
        <f>ROUND(Table1452[[#This Row],[Average requsted EU contribution per mainlisted application (euro)]]*Table1452[[#This Row],[Mainlisted applications per million habitants]]/1000000,1)</f>
        <v>0.5</v>
      </c>
    </row>
    <row r="47" spans="1:15" x14ac:dyDescent="0.25">
      <c r="A47" t="s">
        <v>53</v>
      </c>
    </row>
  </sheetData>
  <pageMargins left="0.25" right="0.25" top="0.75" bottom="0.75" header="0.3" footer="0.3"/>
  <pageSetup paperSize="9" scale="4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researchers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FABIANEK Bernhard (RTD)</cp:lastModifiedBy>
  <cp:lastPrinted>2017-06-08T12:11:11Z</cp:lastPrinted>
  <dcterms:created xsi:type="dcterms:W3CDTF">2017-02-09T21:56:53Z</dcterms:created>
  <dcterms:modified xsi:type="dcterms:W3CDTF">2017-06-08T15:41:04Z</dcterms:modified>
</cp:coreProperties>
</file>